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<sst xmlns="http://schemas.openxmlformats.org/spreadsheetml/2006/main" count="86" uniqueCount="82">
  <si>
    <r>
      <rPr>
        <sz val="8"/>
        <color indexed="8"/>
        <rFont val="Soberana Sans"/>
        <family val="0"/>
      </rPr>
      <t>ESTADO ANALÍTICO DEL EJERCICIO DEL PRESUPUESTO DE EGRESOS EN CLASIFICACIÓN ECONÓMICA Y POR OBJETO DEL GASTO</t>
    </r>
    <r>
      <rPr>
        <vertAlign val="superscript"/>
        <sz val="8"/>
        <color indexed="8"/>
        <rFont val="Soberana Sans"/>
        <family val="0"/>
      </rPr>
      <t>1/</t>
    </r>
  </si>
  <si>
    <r>
      <rPr>
        <sz val="8"/>
        <color indexed="8"/>
        <rFont val="Soberana Sans"/>
        <family val="0"/>
      </rPr>
      <t>12 SALUD</t>
    </r>
  </si>
  <si>
    <r>
      <rPr>
        <sz val="8"/>
        <color indexed="8"/>
        <rFont val="Soberana Sans"/>
        <family val="0"/>
      </rPr>
      <t>NCZ INSTITUTO NACIONAL DE PEDIATRÍA</t>
    </r>
  </si>
  <si>
    <r>
      <rPr>
        <sz val="8"/>
        <color indexed="8"/>
        <rFont val="Soberana Sans"/>
        <family val="0"/>
      </rPr>
      <t>(PESOS)</t>
    </r>
  </si>
  <si>
    <r>
      <rPr>
        <sz val="8"/>
        <color indexed="9"/>
        <rFont val="Soberana Sans"/>
        <family val="0"/>
      </rPr>
      <t>CLASIFICACIÓN ECONÓMICA</t>
    </r>
  </si>
  <si>
    <r>
      <rPr>
        <sz val="8"/>
        <color indexed="9"/>
        <rFont val="Soberana Sans"/>
        <family val="0"/>
      </rPr>
      <t>APROBADO</t>
    </r>
  </si>
  <si>
    <r>
      <rPr>
        <sz val="8"/>
        <color indexed="9"/>
        <rFont val="Soberana Sans"/>
        <family val="0"/>
      </rPr>
      <t>MODIFICADO</t>
    </r>
  </si>
  <si>
    <r>
      <rPr>
        <sz val="8"/>
        <color indexed="9"/>
        <rFont val="Soberana Sans"/>
        <family val="0"/>
      </rPr>
      <t>DEVENGADO</t>
    </r>
  </si>
  <si>
    <r>
      <rPr>
        <sz val="8"/>
        <color indexed="9"/>
        <rFont val="Soberana Sans"/>
        <family val="0"/>
      </rPr>
      <t>PAGADO</t>
    </r>
  </si>
  <si>
    <r>
      <rPr>
        <sz val="8"/>
        <color indexed="9"/>
        <rFont val="Soberana Sans"/>
        <family val="0"/>
      </rPr>
      <t>ECONOMÍAS</t>
    </r>
  </si>
  <si>
    <t>OBJETO DEL GASTO</t>
  </si>
  <si>
    <t>DENOMINACIÓN</t>
  </si>
  <si>
    <r>
      <rPr>
        <b/>
        <sz val="7"/>
        <color indexed="8"/>
        <rFont val="Soberana Sans"/>
        <family val="0"/>
      </rPr>
      <t>TOTAL</t>
    </r>
  </si>
  <si>
    <r>
      <rPr>
        <b/>
        <sz val="7"/>
        <color indexed="8"/>
        <rFont val="Soberana Sans"/>
        <family val="0"/>
      </rPr>
      <t>Gasto Corriente</t>
    </r>
  </si>
  <si>
    <r>
      <rPr>
        <sz val="7"/>
        <color indexed="8"/>
        <rFont val="Soberana Sans"/>
        <family val="0"/>
      </rPr>
      <t>Servicios Personales</t>
    </r>
  </si>
  <si>
    <r>
      <rPr>
        <sz val="7"/>
        <color indexed="8"/>
        <rFont val="Soberana Sans"/>
        <family val="0"/>
      </rPr>
      <t>1000</t>
    </r>
  </si>
  <si>
    <r>
      <rPr>
        <sz val="7"/>
        <color indexed="8"/>
        <rFont val="Soberana Sans"/>
        <family val="0"/>
      </rPr>
      <t>Servicios personales</t>
    </r>
  </si>
  <si>
    <r>
      <rPr>
        <sz val="7"/>
        <color indexed="8"/>
        <rFont val="Soberana Sans"/>
        <family val="0"/>
      </rPr>
      <t>1100</t>
    </r>
  </si>
  <si>
    <r>
      <rPr>
        <sz val="7"/>
        <color indexed="8"/>
        <rFont val="Soberana Sans"/>
        <family val="0"/>
      </rPr>
      <t>Remuneraciones al personal de carácter permanente</t>
    </r>
  </si>
  <si>
    <r>
      <rPr>
        <sz val="7"/>
        <color indexed="8"/>
        <rFont val="Soberana Sans"/>
        <family val="0"/>
      </rPr>
      <t>1200</t>
    </r>
  </si>
  <si>
    <r>
      <rPr>
        <sz val="7"/>
        <color indexed="8"/>
        <rFont val="Soberana Sans"/>
        <family val="0"/>
      </rPr>
      <t>Remuneraciones al personal de carácter transitorio</t>
    </r>
  </si>
  <si>
    <r>
      <rPr>
        <sz val="7"/>
        <color indexed="8"/>
        <rFont val="Soberana Sans"/>
        <family val="0"/>
      </rPr>
      <t>1300</t>
    </r>
  </si>
  <si>
    <r>
      <rPr>
        <sz val="7"/>
        <color indexed="8"/>
        <rFont val="Soberana Sans"/>
        <family val="0"/>
      </rPr>
      <t>Remuneraciones adicionales y especiales</t>
    </r>
  </si>
  <si>
    <r>
      <rPr>
        <sz val="7"/>
        <color indexed="8"/>
        <rFont val="Soberana Sans"/>
        <family val="0"/>
      </rPr>
      <t>1400</t>
    </r>
  </si>
  <si>
    <r>
      <rPr>
        <sz val="7"/>
        <color indexed="8"/>
        <rFont val="Soberana Sans"/>
        <family val="0"/>
      </rPr>
      <t>Seguridad social</t>
    </r>
  </si>
  <si>
    <r>
      <rPr>
        <sz val="7"/>
        <color indexed="8"/>
        <rFont val="Soberana Sans"/>
        <family val="0"/>
      </rPr>
      <t>1500</t>
    </r>
  </si>
  <si>
    <r>
      <rPr>
        <sz val="7"/>
        <color indexed="8"/>
        <rFont val="Soberana Sans"/>
        <family val="0"/>
      </rPr>
      <t>Otras prestaciones sociales y económicas</t>
    </r>
  </si>
  <si>
    <r>
      <rPr>
        <sz val="7"/>
        <color indexed="8"/>
        <rFont val="Soberana Sans"/>
        <family val="0"/>
      </rPr>
      <t>1700</t>
    </r>
  </si>
  <si>
    <r>
      <rPr>
        <sz val="7"/>
        <color indexed="8"/>
        <rFont val="Soberana Sans"/>
        <family val="0"/>
      </rPr>
      <t>Pago de estímulos a servidores públicos</t>
    </r>
  </si>
  <si>
    <r>
      <rPr>
        <sz val="7"/>
        <color indexed="8"/>
        <rFont val="Soberana Sans"/>
        <family val="0"/>
      </rPr>
      <t>Gasto De Operación</t>
    </r>
  </si>
  <si>
    <r>
      <rPr>
        <sz val="7"/>
        <color indexed="8"/>
        <rFont val="Soberana Sans"/>
        <family val="0"/>
      </rPr>
      <t>2000</t>
    </r>
  </si>
  <si>
    <r>
      <rPr>
        <sz val="7"/>
        <color indexed="8"/>
        <rFont val="Soberana Sans"/>
        <family val="0"/>
      </rPr>
      <t>Materiales y suministros</t>
    </r>
  </si>
  <si>
    <r>
      <rPr>
        <sz val="7"/>
        <color indexed="8"/>
        <rFont val="Soberana Sans"/>
        <family val="0"/>
      </rPr>
      <t>2100</t>
    </r>
  </si>
  <si>
    <r>
      <rPr>
        <sz val="7"/>
        <color indexed="8"/>
        <rFont val="Soberana Sans"/>
        <family val="0"/>
      </rPr>
      <t>Materiales de administración, emisión de documentos y artículos oficiales</t>
    </r>
  </si>
  <si>
    <r>
      <rPr>
        <sz val="7"/>
        <color indexed="8"/>
        <rFont val="Soberana Sans"/>
        <family val="0"/>
      </rPr>
      <t>2200</t>
    </r>
  </si>
  <si>
    <r>
      <rPr>
        <sz val="7"/>
        <color indexed="8"/>
        <rFont val="Soberana Sans"/>
        <family val="0"/>
      </rPr>
      <t>Alimentos y utensilios</t>
    </r>
  </si>
  <si>
    <r>
      <rPr>
        <sz val="7"/>
        <color indexed="8"/>
        <rFont val="Soberana Sans"/>
        <family val="0"/>
      </rPr>
      <t>2400</t>
    </r>
  </si>
  <si>
    <r>
      <rPr>
        <sz val="7"/>
        <color indexed="8"/>
        <rFont val="Soberana Sans"/>
        <family val="0"/>
      </rPr>
      <t>Materiales y artículos de construcción y de reparación</t>
    </r>
  </si>
  <si>
    <r>
      <rPr>
        <sz val="7"/>
        <color indexed="8"/>
        <rFont val="Soberana Sans"/>
        <family val="0"/>
      </rPr>
      <t>2500</t>
    </r>
  </si>
  <si>
    <r>
      <rPr>
        <sz val="7"/>
        <color indexed="8"/>
        <rFont val="Soberana Sans"/>
        <family val="0"/>
      </rPr>
      <t>Productos químicos, farmacéuticos y de laboratorio</t>
    </r>
  </si>
  <si>
    <r>
      <rPr>
        <sz val="7"/>
        <color indexed="8"/>
        <rFont val="Soberana Sans"/>
        <family val="0"/>
      </rPr>
      <t>2600</t>
    </r>
  </si>
  <si>
    <r>
      <rPr>
        <sz val="7"/>
        <color indexed="8"/>
        <rFont val="Soberana Sans"/>
        <family val="0"/>
      </rPr>
      <t>Combustibles, lubricantes y aditivos</t>
    </r>
  </si>
  <si>
    <r>
      <rPr>
        <sz val="7"/>
        <color indexed="8"/>
        <rFont val="Soberana Sans"/>
        <family val="0"/>
      </rPr>
      <t>2700</t>
    </r>
  </si>
  <si>
    <r>
      <rPr>
        <sz val="7"/>
        <color indexed="8"/>
        <rFont val="Soberana Sans"/>
        <family val="0"/>
      </rPr>
      <t>Vestuario, blancos, prendas de protección y artículos deportivos</t>
    </r>
  </si>
  <si>
    <r>
      <rPr>
        <sz val="7"/>
        <color indexed="8"/>
        <rFont val="Soberana Sans"/>
        <family val="0"/>
      </rPr>
      <t>2900</t>
    </r>
  </si>
  <si>
    <r>
      <rPr>
        <sz val="7"/>
        <color indexed="8"/>
        <rFont val="Soberana Sans"/>
        <family val="0"/>
      </rPr>
      <t>Herramientas, refacciones y accesorios menores</t>
    </r>
  </si>
  <si>
    <r>
      <rPr>
        <sz val="7"/>
        <color indexed="8"/>
        <rFont val="Soberana Sans"/>
        <family val="0"/>
      </rPr>
      <t>3000</t>
    </r>
  </si>
  <si>
    <r>
      <rPr>
        <sz val="7"/>
        <color indexed="8"/>
        <rFont val="Soberana Sans"/>
        <family val="0"/>
      </rPr>
      <t>Servicios generales</t>
    </r>
  </si>
  <si>
    <r>
      <rPr>
        <sz val="7"/>
        <color indexed="8"/>
        <rFont val="Soberana Sans"/>
        <family val="0"/>
      </rPr>
      <t>3100</t>
    </r>
  </si>
  <si>
    <r>
      <rPr>
        <sz val="7"/>
        <color indexed="8"/>
        <rFont val="Soberana Sans"/>
        <family val="0"/>
      </rPr>
      <t>Servicios básicos</t>
    </r>
  </si>
  <si>
    <r>
      <rPr>
        <sz val="7"/>
        <color indexed="8"/>
        <rFont val="Soberana Sans"/>
        <family val="0"/>
      </rPr>
      <t>3200</t>
    </r>
  </si>
  <si>
    <r>
      <rPr>
        <sz val="7"/>
        <color indexed="8"/>
        <rFont val="Soberana Sans"/>
        <family val="0"/>
      </rPr>
      <t>Servicios de arrendamiento</t>
    </r>
  </si>
  <si>
    <r>
      <rPr>
        <sz val="7"/>
        <color indexed="8"/>
        <rFont val="Soberana Sans"/>
        <family val="0"/>
      </rPr>
      <t>3300</t>
    </r>
  </si>
  <si>
    <r>
      <rPr>
        <sz val="7"/>
        <color indexed="8"/>
        <rFont val="Soberana Sans"/>
        <family val="0"/>
      </rPr>
      <t>Servicios profesionales, científicos, técnicos y otros servicios</t>
    </r>
  </si>
  <si>
    <r>
      <rPr>
        <sz val="7"/>
        <color indexed="8"/>
        <rFont val="Soberana Sans"/>
        <family val="0"/>
      </rPr>
      <t>3400</t>
    </r>
  </si>
  <si>
    <r>
      <rPr>
        <sz val="7"/>
        <color indexed="8"/>
        <rFont val="Soberana Sans"/>
        <family val="0"/>
      </rPr>
      <t>Servicios financieros, bancarios y comerciales</t>
    </r>
  </si>
  <si>
    <r>
      <rPr>
        <sz val="7"/>
        <color indexed="8"/>
        <rFont val="Soberana Sans"/>
        <family val="0"/>
      </rPr>
      <t>3500</t>
    </r>
  </si>
  <si>
    <r>
      <rPr>
        <sz val="7"/>
        <color indexed="8"/>
        <rFont val="Soberana Sans"/>
        <family val="0"/>
      </rPr>
      <t>Servicios de instalación, reparación, mantenimiento y conservación</t>
    </r>
  </si>
  <si>
    <r>
      <rPr>
        <sz val="7"/>
        <color indexed="8"/>
        <rFont val="Soberana Sans"/>
        <family val="0"/>
      </rPr>
      <t>3700</t>
    </r>
  </si>
  <si>
    <r>
      <rPr>
        <sz val="7"/>
        <color indexed="8"/>
        <rFont val="Soberana Sans"/>
        <family val="0"/>
      </rPr>
      <t>Servicios de traslado y viáticos</t>
    </r>
  </si>
  <si>
    <r>
      <rPr>
        <sz val="7"/>
        <color indexed="8"/>
        <rFont val="Soberana Sans"/>
        <family val="0"/>
      </rPr>
      <t>3800</t>
    </r>
  </si>
  <si>
    <r>
      <rPr>
        <sz val="7"/>
        <color indexed="8"/>
        <rFont val="Soberana Sans"/>
        <family val="0"/>
      </rPr>
      <t>Servicios oficiales</t>
    </r>
  </si>
  <si>
    <r>
      <rPr>
        <sz val="7"/>
        <color indexed="8"/>
        <rFont val="Soberana Sans"/>
        <family val="0"/>
      </rPr>
      <t>3900</t>
    </r>
  </si>
  <si>
    <r>
      <rPr>
        <sz val="7"/>
        <color indexed="8"/>
        <rFont val="Soberana Sans"/>
        <family val="0"/>
      </rPr>
      <t>Otros servicios generales</t>
    </r>
  </si>
  <si>
    <r>
      <rPr>
        <sz val="7"/>
        <color indexed="8"/>
        <rFont val="Soberana Sans"/>
        <family val="0"/>
      </rPr>
      <t>Otros De Corriente</t>
    </r>
  </si>
  <si>
    <r>
      <rPr>
        <sz val="7"/>
        <color indexed="8"/>
        <rFont val="Soberana Sans"/>
        <family val="0"/>
      </rPr>
      <t>4000</t>
    </r>
  </si>
  <si>
    <r>
      <rPr>
        <sz val="7"/>
        <color indexed="8"/>
        <rFont val="Soberana Sans"/>
        <family val="0"/>
      </rPr>
      <t>Transferencias, asignaciones, subsidios y otras ayudas</t>
    </r>
  </si>
  <si>
    <r>
      <rPr>
        <sz val="7"/>
        <color indexed="8"/>
        <rFont val="Soberana Sans"/>
        <family val="0"/>
      </rPr>
      <t>4600</t>
    </r>
  </si>
  <si>
    <r>
      <rPr>
        <sz val="7"/>
        <color indexed="8"/>
        <rFont val="Soberana Sans"/>
        <family val="0"/>
      </rPr>
      <t>Transferencias a fideicomisos, mandatos y otros análogos</t>
    </r>
  </si>
  <si>
    <r>
      <rPr>
        <b/>
        <sz val="7"/>
        <color indexed="8"/>
        <rFont val="Soberana Sans"/>
        <family val="0"/>
      </rPr>
      <t>Pensiones Y Jubilaciones</t>
    </r>
  </si>
  <si>
    <r>
      <rPr>
        <b/>
        <sz val="7"/>
        <color indexed="8"/>
        <rFont val="Soberana Sans"/>
        <family val="0"/>
      </rPr>
      <t>Gasto De Inversión</t>
    </r>
  </si>
  <si>
    <r>
      <rPr>
        <sz val="7"/>
        <color indexed="8"/>
        <rFont val="Soberana Sans"/>
        <family val="0"/>
      </rPr>
      <t>Inversión Física</t>
    </r>
  </si>
  <si>
    <r>
      <rPr>
        <sz val="7"/>
        <color indexed="8"/>
        <rFont val="Soberana Sans"/>
        <family val="0"/>
      </rPr>
      <t>6000</t>
    </r>
  </si>
  <si>
    <r>
      <rPr>
        <sz val="7"/>
        <color indexed="8"/>
        <rFont val="Soberana Sans"/>
        <family val="0"/>
      </rPr>
      <t>Inversión pública</t>
    </r>
  </si>
  <si>
    <r>
      <rPr>
        <sz val="7"/>
        <color indexed="8"/>
        <rFont val="Soberana Sans"/>
        <family val="0"/>
      </rPr>
      <t>6200</t>
    </r>
  </si>
  <si>
    <r>
      <rPr>
        <sz val="7"/>
        <color indexed="8"/>
        <rFont val="Soberana Sans"/>
        <family val="0"/>
      </rPr>
      <t>Obra pública en bienes propios</t>
    </r>
  </si>
  <si>
    <t xml:space="preserve">1/ Las sumas parciales y total pueden no coincidir debido al redondeo.
Fuente: Presupuesto Aprobado y Modificado, sistemas globalizadores de la Secretaría de Hacienda y Crédito Público. Presupuesto Devengado y Pagado, el ente público.
</t>
  </si>
  <si>
    <t>Inversiones Financieras y Otras Provisiones</t>
  </si>
  <si>
    <t>Provisiones para Contingencias y Otras Erogaciones Especiales</t>
  </si>
  <si>
    <t>PRIMER TRIMESTRE ENERO-SEPTIEMBRE 2022</t>
  </si>
  <si>
    <t>Bienes muebles, inmuebles e intangibles</t>
  </si>
  <si>
    <t>Equipo e instrumental médico y de laboratorio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</si>
</sst>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 "/>
    <numFmt numFmtId="173" formatCode="#,##0.0"/>
  </numFmts>
  <fonts count="43">
    <font>
      <sz val="10"/>
      <name val="Arial"/>
      <family val="0"/>
    </font>
    <font>
      <sz val="10"/>
      <color indexed="8"/>
      <name val="SansSerif"/>
      <family val="0"/>
    </font>
    <font>
      <sz val="8"/>
      <color indexed="8"/>
      <name val="Soberana Sans"/>
      <family val="0"/>
    </font>
    <font>
      <vertAlign val="superscript"/>
      <sz val="8"/>
      <color indexed="8"/>
      <name val="Soberana Sans"/>
      <family val="0"/>
    </font>
    <font>
      <sz val="8"/>
      <color indexed="9"/>
      <name val="Soberana Sans"/>
      <family val="0"/>
    </font>
    <font>
      <sz val="7"/>
      <color indexed="9"/>
      <name val="Soberana Sans"/>
      <family val="0"/>
    </font>
    <font>
      <b/>
      <sz val="7"/>
      <color indexed="8"/>
      <name val="Soberana Sans"/>
      <family val="0"/>
    </font>
    <font>
      <sz val="7"/>
      <color indexed="8"/>
      <name val="Soberana Sans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4" borderId="10" xfId="0" applyFont="1" applyFill="1" applyBorder="1" applyAlignment="1" applyProtection="1">
      <alignment horizontal="left" vertical="top" wrapText="1"/>
      <protection/>
    </xf>
    <xf numFmtId="0" fontId="1" fillId="34" borderId="0" xfId="0" applyFont="1" applyFill="1" applyBorder="1" applyAlignment="1" applyProtection="1">
      <alignment horizontal="left" vertical="top" wrapText="1"/>
      <protection/>
    </xf>
    <xf numFmtId="0" fontId="1" fillId="34" borderId="11" xfId="0" applyFont="1" applyFill="1" applyBorder="1" applyAlignment="1" applyProtection="1">
      <alignment horizontal="left" vertical="top" wrapText="1"/>
      <protection/>
    </xf>
    <xf numFmtId="0" fontId="1" fillId="34" borderId="12" xfId="0" applyFont="1" applyFill="1" applyBorder="1" applyAlignment="1" applyProtection="1">
      <alignment horizontal="left" vertical="top" wrapText="1"/>
      <protection/>
    </xf>
    <xf numFmtId="0" fontId="5" fillId="34" borderId="12" xfId="0" applyFont="1" applyFill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vertical="center" wrapText="1"/>
      <protection/>
    </xf>
    <xf numFmtId="171" fontId="0" fillId="0" borderId="0" xfId="47" applyFont="1" applyAlignment="1">
      <alignment/>
    </xf>
    <xf numFmtId="3" fontId="0" fillId="0" borderId="0" xfId="0" applyNumberFormat="1" applyAlignment="1">
      <alignment/>
    </xf>
    <xf numFmtId="3" fontId="6" fillId="0" borderId="13" xfId="0" applyNumberFormat="1" applyFont="1" applyFill="1" applyBorder="1" applyAlignment="1" applyProtection="1">
      <alignment horizontal="right" vertical="center" wrapText="1"/>
      <protection/>
    </xf>
    <xf numFmtId="3" fontId="7" fillId="0" borderId="13" xfId="0" applyNumberFormat="1" applyFont="1" applyFill="1" applyBorder="1" applyAlignment="1" applyProtection="1">
      <alignment horizontal="right" vertical="center" wrapText="1"/>
      <protection/>
    </xf>
    <xf numFmtId="3" fontId="7" fillId="0" borderId="14" xfId="0" applyNumberFormat="1" applyFont="1" applyFill="1" applyBorder="1" applyAlignment="1" applyProtection="1">
      <alignment horizontal="right" vertical="center" wrapText="1"/>
      <protection/>
    </xf>
    <xf numFmtId="172" fontId="7" fillId="0" borderId="13" xfId="0" applyNumberFormat="1" applyFont="1" applyFill="1" applyBorder="1" applyAlignment="1" applyProtection="1">
      <alignment horizontal="right" vertical="center" wrapText="1"/>
      <protection/>
    </xf>
    <xf numFmtId="172" fontId="6" fillId="0" borderId="13" xfId="0" applyNumberFormat="1" applyFont="1" applyFill="1" applyBorder="1" applyAlignment="1" applyProtection="1">
      <alignment horizontal="right" vertical="center" wrapText="1"/>
      <protection/>
    </xf>
    <xf numFmtId="172" fontId="6" fillId="0" borderId="14" xfId="0" applyNumberFormat="1" applyFont="1" applyFill="1" applyBorder="1" applyAlignment="1" applyProtection="1">
      <alignment horizontal="right" vertical="center" wrapText="1"/>
      <protection/>
    </xf>
    <xf numFmtId="3" fontId="7" fillId="0" borderId="15" xfId="0" applyNumberFormat="1" applyFont="1" applyFill="1" applyBorder="1" applyAlignment="1" applyProtection="1">
      <alignment horizontal="right" vertical="center" wrapText="1"/>
      <protection/>
    </xf>
    <xf numFmtId="171" fontId="8" fillId="0" borderId="0" xfId="47" applyFont="1" applyAlignment="1">
      <alignment/>
    </xf>
    <xf numFmtId="0" fontId="7" fillId="33" borderId="10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4" fillId="34" borderId="16" xfId="0" applyFont="1" applyFill="1" applyBorder="1" applyAlignment="1" applyProtection="1">
      <alignment horizontal="left" vertical="center" wrapText="1"/>
      <protection/>
    </xf>
    <xf numFmtId="0" fontId="4" fillId="34" borderId="17" xfId="0" applyFont="1" applyFill="1" applyBorder="1" applyAlignment="1" applyProtection="1">
      <alignment horizontal="center" vertical="center" wrapText="1"/>
      <protection/>
    </xf>
    <xf numFmtId="0" fontId="4" fillId="34" borderId="18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vertical="center" wrapText="1"/>
      <protection/>
    </xf>
    <xf numFmtId="0" fontId="6" fillId="33" borderId="10" xfId="0" applyFont="1" applyFill="1" applyBorder="1" applyAlignment="1" applyProtection="1">
      <alignment horizontal="left" vertical="center" wrapText="1"/>
      <protection/>
    </xf>
    <xf numFmtId="0" fontId="5" fillId="34" borderId="0" xfId="0" applyFont="1" applyFill="1" applyBorder="1" applyAlignment="1" applyProtection="1">
      <alignment horizontal="left" vertical="center" wrapText="1"/>
      <protection/>
    </xf>
    <xf numFmtId="0" fontId="7" fillId="33" borderId="10" xfId="0" applyFont="1" applyFill="1" applyBorder="1" applyAlignment="1" applyProtection="1">
      <alignment horizontal="left" vertical="center" wrapText="1"/>
      <protection/>
    </xf>
    <xf numFmtId="0" fontId="1" fillId="33" borderId="19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Border="1" applyAlignment="1" applyProtection="1">
      <alignment horizontal="left" vertical="top" wrapText="1"/>
      <protection/>
    </xf>
    <xf numFmtId="172" fontId="7" fillId="0" borderId="14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showGridLines="0" tabSelected="1" zoomScale="130" zoomScaleNormal="130" zoomScalePageLayoutView="0" workbookViewId="0" topLeftCell="A1">
      <selection activeCell="A9" sqref="A9"/>
    </sheetView>
  </sheetViews>
  <sheetFormatPr defaultColWidth="9.140625" defaultRowHeight="12.75"/>
  <cols>
    <col min="1" max="1" width="4.140625" style="0" customWidth="1"/>
    <col min="2" max="2" width="1.7109375" style="0" customWidth="1"/>
    <col min="3" max="4" width="4.140625" style="0" customWidth="1"/>
    <col min="5" max="5" width="51.57421875" style="0" customWidth="1"/>
    <col min="6" max="10" width="16.00390625" style="0" customWidth="1"/>
    <col min="11" max="11" width="11.28125" style="0" bestFit="1" customWidth="1"/>
  </cols>
  <sheetData>
    <row r="1" spans="1:10" ht="12" customHeight="1">
      <c r="A1" s="1"/>
      <c r="B1" s="21" t="s">
        <v>79</v>
      </c>
      <c r="C1" s="21"/>
      <c r="D1" s="21"/>
      <c r="E1" s="21"/>
      <c r="F1" s="21"/>
      <c r="G1" s="21"/>
      <c r="H1" s="21"/>
      <c r="I1" s="21"/>
      <c r="J1" s="21"/>
    </row>
    <row r="2" spans="1:10" ht="12" customHeight="1">
      <c r="A2" s="1"/>
      <c r="B2" s="21" t="s">
        <v>0</v>
      </c>
      <c r="C2" s="21"/>
      <c r="D2" s="21"/>
      <c r="E2" s="21"/>
      <c r="F2" s="21"/>
      <c r="G2" s="21"/>
      <c r="H2" s="21"/>
      <c r="I2" s="21"/>
      <c r="J2" s="21"/>
    </row>
    <row r="3" spans="1:10" ht="12" customHeight="1">
      <c r="A3" s="1"/>
      <c r="B3" s="21" t="s">
        <v>1</v>
      </c>
      <c r="C3" s="21"/>
      <c r="D3" s="21"/>
      <c r="E3" s="21"/>
      <c r="F3" s="21"/>
      <c r="G3" s="21"/>
      <c r="H3" s="21"/>
      <c r="I3" s="21"/>
      <c r="J3" s="21"/>
    </row>
    <row r="4" spans="1:10" ht="12" customHeight="1">
      <c r="A4" s="1"/>
      <c r="B4" s="21" t="s">
        <v>2</v>
      </c>
      <c r="C4" s="21"/>
      <c r="D4" s="21"/>
      <c r="E4" s="21"/>
      <c r="F4" s="21"/>
      <c r="G4" s="21"/>
      <c r="H4" s="21"/>
      <c r="I4" s="21"/>
      <c r="J4" s="21"/>
    </row>
    <row r="5" spans="1:10" ht="12" customHeight="1">
      <c r="A5" s="1"/>
      <c r="B5" s="21" t="s">
        <v>3</v>
      </c>
      <c r="C5" s="21"/>
      <c r="D5" s="21"/>
      <c r="E5" s="21"/>
      <c r="F5" s="21"/>
      <c r="G5" s="21"/>
      <c r="H5" s="21"/>
      <c r="I5" s="21"/>
      <c r="J5" s="21"/>
    </row>
    <row r="6" spans="1:10" ht="19.5" customHeight="1">
      <c r="A6" s="1"/>
      <c r="B6" s="22" t="s">
        <v>4</v>
      </c>
      <c r="C6" s="22"/>
      <c r="D6" s="22"/>
      <c r="E6" s="22"/>
      <c r="F6" s="23" t="s">
        <v>5</v>
      </c>
      <c r="G6" s="24" t="s">
        <v>6</v>
      </c>
      <c r="H6" s="24" t="s">
        <v>7</v>
      </c>
      <c r="I6" s="24" t="s">
        <v>8</v>
      </c>
      <c r="J6" s="24" t="s">
        <v>9</v>
      </c>
    </row>
    <row r="7" spans="1:10" ht="15" customHeight="1">
      <c r="A7" s="1"/>
      <c r="B7" s="2"/>
      <c r="C7" s="3"/>
      <c r="D7" s="27" t="s">
        <v>10</v>
      </c>
      <c r="E7" s="27"/>
      <c r="F7" s="23"/>
      <c r="G7" s="24"/>
      <c r="H7" s="24"/>
      <c r="I7" s="24"/>
      <c r="J7" s="24"/>
    </row>
    <row r="8" spans="1:10" ht="15" customHeight="1">
      <c r="A8" s="1"/>
      <c r="B8" s="4"/>
      <c r="C8" s="5"/>
      <c r="D8" s="5"/>
      <c r="E8" s="6" t="s">
        <v>11</v>
      </c>
      <c r="F8" s="23"/>
      <c r="G8" s="24"/>
      <c r="H8" s="24"/>
      <c r="I8" s="24"/>
      <c r="J8" s="24"/>
    </row>
    <row r="9" spans="1:10" ht="21.75" customHeight="1">
      <c r="A9" s="1"/>
      <c r="B9" s="26" t="s">
        <v>12</v>
      </c>
      <c r="C9" s="26"/>
      <c r="D9" s="26"/>
      <c r="E9" s="26"/>
      <c r="F9" s="12">
        <f>+F10+F45</f>
        <v>1705145559</v>
      </c>
      <c r="G9" s="12">
        <f>+G10+G45</f>
        <v>1668770276.9199998</v>
      </c>
      <c r="H9" s="12">
        <f>+H10+H45</f>
        <v>1528517404.96</v>
      </c>
      <c r="I9" s="12">
        <f>+I10+I45</f>
        <v>1465557692.41</v>
      </c>
      <c r="J9" s="12">
        <f>+G9-I9</f>
        <v>203212584.50999975</v>
      </c>
    </row>
    <row r="10" spans="1:10" ht="21.75" customHeight="1">
      <c r="A10" s="1"/>
      <c r="B10" s="26" t="s">
        <v>13</v>
      </c>
      <c r="C10" s="26"/>
      <c r="D10" s="26"/>
      <c r="E10" s="26"/>
      <c r="F10" s="12">
        <f>+F11+F19+F37</f>
        <v>1675822453</v>
      </c>
      <c r="G10" s="12">
        <f>+G11+G19+G37</f>
        <v>1639447170.9199998</v>
      </c>
      <c r="H10" s="12">
        <f>+H11+H19+H37</f>
        <v>1505219785.1200001</v>
      </c>
      <c r="I10" s="12">
        <f>+I11+I19+I37</f>
        <v>1453855474.78</v>
      </c>
      <c r="J10" s="12">
        <f aca="true" t="shared" si="0" ref="J10:J50">+G10-I10</f>
        <v>185591696.13999987</v>
      </c>
    </row>
    <row r="11" spans="1:10" ht="16.5" customHeight="1">
      <c r="A11" s="1"/>
      <c r="B11" s="28" t="s">
        <v>14</v>
      </c>
      <c r="C11" s="28"/>
      <c r="D11" s="28"/>
      <c r="E11" s="28"/>
      <c r="F11" s="13">
        <f>+F12</f>
        <v>759946296</v>
      </c>
      <c r="G11" s="13">
        <f>+G12</f>
        <v>813989359.04</v>
      </c>
      <c r="H11" s="13">
        <f>+H12</f>
        <v>813163521.04</v>
      </c>
      <c r="I11" s="13">
        <f>+I12</f>
        <v>806379464.44</v>
      </c>
      <c r="J11" s="13">
        <f t="shared" si="0"/>
        <v>7609894.599999905</v>
      </c>
    </row>
    <row r="12" spans="1:10" ht="16.5" customHeight="1">
      <c r="A12" s="1"/>
      <c r="B12" s="7"/>
      <c r="C12" s="8" t="s">
        <v>15</v>
      </c>
      <c r="D12" s="25" t="s">
        <v>16</v>
      </c>
      <c r="E12" s="25"/>
      <c r="F12" s="13">
        <f>SUM(F13:F18)</f>
        <v>759946296</v>
      </c>
      <c r="G12" s="13">
        <f>SUM(G13:G18)</f>
        <v>813989359.04</v>
      </c>
      <c r="H12" s="13">
        <f>SUM(H13:H18)</f>
        <v>813163521.04</v>
      </c>
      <c r="I12" s="13">
        <f>SUM(I13:I18)</f>
        <v>806379464.44</v>
      </c>
      <c r="J12" s="13">
        <f t="shared" si="0"/>
        <v>7609894.599999905</v>
      </c>
    </row>
    <row r="13" spans="1:10" ht="16.5" customHeight="1">
      <c r="A13" s="1"/>
      <c r="B13" s="7"/>
      <c r="C13" s="1"/>
      <c r="D13" s="8" t="s">
        <v>17</v>
      </c>
      <c r="E13" s="9" t="s">
        <v>18</v>
      </c>
      <c r="F13" s="13">
        <v>262755097</v>
      </c>
      <c r="G13" s="14">
        <v>292463873.72</v>
      </c>
      <c r="H13" s="14">
        <f>2485650.56+I13</f>
        <v>294841002.46000004</v>
      </c>
      <c r="I13" s="14">
        <f>292463873.72-108521.82</f>
        <v>292355351.90000004</v>
      </c>
      <c r="J13" s="13">
        <f t="shared" si="0"/>
        <v>108521.81999999285</v>
      </c>
    </row>
    <row r="14" spans="1:10" ht="16.5" customHeight="1">
      <c r="A14" s="1"/>
      <c r="B14" s="7"/>
      <c r="C14" s="1"/>
      <c r="D14" s="8" t="s">
        <v>19</v>
      </c>
      <c r="E14" s="9" t="s">
        <v>20</v>
      </c>
      <c r="F14" s="13">
        <v>12488670</v>
      </c>
      <c r="G14" s="14">
        <v>12488670</v>
      </c>
      <c r="H14" s="14">
        <f>+I14</f>
        <v>12488670</v>
      </c>
      <c r="I14" s="14">
        <v>12488670</v>
      </c>
      <c r="J14" s="13">
        <f t="shared" si="0"/>
        <v>0</v>
      </c>
    </row>
    <row r="15" spans="1:10" ht="16.5" customHeight="1">
      <c r="A15" s="1"/>
      <c r="B15" s="7"/>
      <c r="C15" s="1"/>
      <c r="D15" s="8" t="s">
        <v>21</v>
      </c>
      <c r="E15" s="9" t="s">
        <v>22</v>
      </c>
      <c r="F15" s="13">
        <v>176237327</v>
      </c>
      <c r="G15" s="14">
        <v>186243210.64</v>
      </c>
      <c r="H15" s="14">
        <f>9132+I15</f>
        <v>186252342.64</v>
      </c>
      <c r="I15" s="14">
        <v>186243210.64</v>
      </c>
      <c r="J15" s="13">
        <f t="shared" si="0"/>
        <v>0</v>
      </c>
    </row>
    <row r="16" spans="1:10" ht="16.5" customHeight="1">
      <c r="A16" s="1"/>
      <c r="B16" s="7"/>
      <c r="C16" s="1"/>
      <c r="D16" s="8" t="s">
        <v>23</v>
      </c>
      <c r="E16" s="9" t="s">
        <v>24</v>
      </c>
      <c r="F16" s="13">
        <v>71295824</v>
      </c>
      <c r="G16" s="14">
        <v>79345824.7</v>
      </c>
      <c r="H16" s="14">
        <f>3986491.47+I16</f>
        <v>75830943.39</v>
      </c>
      <c r="I16" s="14">
        <v>71844451.92</v>
      </c>
      <c r="J16" s="13">
        <f t="shared" si="0"/>
        <v>7501372.780000001</v>
      </c>
    </row>
    <row r="17" spans="1:10" ht="16.5" customHeight="1">
      <c r="A17" s="1"/>
      <c r="B17" s="7"/>
      <c r="C17" s="1"/>
      <c r="D17" s="8" t="s">
        <v>25</v>
      </c>
      <c r="E17" s="9" t="s">
        <v>26</v>
      </c>
      <c r="F17" s="13">
        <v>221265073</v>
      </c>
      <c r="G17" s="14">
        <v>195801230.95</v>
      </c>
      <c r="H17" s="14">
        <f>265861.97+I17</f>
        <v>196067092.92</v>
      </c>
      <c r="I17" s="14">
        <v>195801230.95</v>
      </c>
      <c r="J17" s="13">
        <f t="shared" si="0"/>
        <v>0</v>
      </c>
    </row>
    <row r="18" spans="1:10" ht="16.5" customHeight="1">
      <c r="A18" s="1"/>
      <c r="B18" s="7"/>
      <c r="C18" s="1"/>
      <c r="D18" s="8" t="s">
        <v>27</v>
      </c>
      <c r="E18" s="9" t="s">
        <v>28</v>
      </c>
      <c r="F18" s="13">
        <v>15904305</v>
      </c>
      <c r="G18" s="14">
        <v>47646549.03</v>
      </c>
      <c r="H18" s="14">
        <f>36920.6+I18</f>
        <v>47683469.63</v>
      </c>
      <c r="I18" s="14">
        <v>47646549.03</v>
      </c>
      <c r="J18" s="13">
        <f t="shared" si="0"/>
        <v>0</v>
      </c>
    </row>
    <row r="19" spans="1:10" ht="16.5" customHeight="1">
      <c r="A19" s="1"/>
      <c r="B19" s="28" t="s">
        <v>29</v>
      </c>
      <c r="C19" s="28"/>
      <c r="D19" s="28"/>
      <c r="E19" s="28"/>
      <c r="F19" s="13">
        <f>+F20+F28</f>
        <v>636833122</v>
      </c>
      <c r="G19" s="13">
        <f>+G20+G28</f>
        <v>821983350.56</v>
      </c>
      <c r="H19" s="13">
        <f>+H20+H28</f>
        <v>691152000.95</v>
      </c>
      <c r="I19" s="13">
        <f>+I20+I28</f>
        <v>647021702.55</v>
      </c>
      <c r="J19" s="13">
        <f t="shared" si="0"/>
        <v>174961648.01</v>
      </c>
    </row>
    <row r="20" spans="1:10" ht="16.5" customHeight="1">
      <c r="A20" s="1"/>
      <c r="B20" s="7"/>
      <c r="C20" s="8" t="s">
        <v>30</v>
      </c>
      <c r="D20" s="25" t="s">
        <v>31</v>
      </c>
      <c r="E20" s="25"/>
      <c r="F20" s="13">
        <f>SUM(F21:F27)</f>
        <v>528569171</v>
      </c>
      <c r="G20" s="13">
        <f>SUM(G21:G27)</f>
        <v>501229909.15999997</v>
      </c>
      <c r="H20" s="13">
        <f>SUM(H21:H27)</f>
        <v>501113718.70000005</v>
      </c>
      <c r="I20" s="13">
        <f>SUM(I21:I27)</f>
        <v>460190190.37</v>
      </c>
      <c r="J20" s="13">
        <f t="shared" si="0"/>
        <v>41039718.78999996</v>
      </c>
    </row>
    <row r="21" spans="1:10" ht="16.5" customHeight="1">
      <c r="A21" s="1"/>
      <c r="B21" s="7"/>
      <c r="C21" s="1"/>
      <c r="D21" s="8" t="s">
        <v>32</v>
      </c>
      <c r="E21" s="9" t="s">
        <v>33</v>
      </c>
      <c r="F21" s="13">
        <v>814325</v>
      </c>
      <c r="G21" s="14">
        <f>2517689.95+14800</f>
        <v>2532489.95</v>
      </c>
      <c r="H21" s="14">
        <f>2395089.05+I21</f>
        <v>4760050.619999999</v>
      </c>
      <c r="I21" s="14">
        <v>2364961.57</v>
      </c>
      <c r="J21" s="13">
        <f t="shared" si="0"/>
        <v>167528.38000000035</v>
      </c>
    </row>
    <row r="22" spans="1:10" ht="16.5" customHeight="1">
      <c r="A22" s="1"/>
      <c r="B22" s="7"/>
      <c r="C22" s="1"/>
      <c r="D22" s="8" t="s">
        <v>34</v>
      </c>
      <c r="E22" s="9" t="s">
        <v>35</v>
      </c>
      <c r="F22" s="13">
        <f>17539891+85000</f>
        <v>17624891</v>
      </c>
      <c r="G22" s="14">
        <f>26230091+171000</f>
        <v>26401091</v>
      </c>
      <c r="H22" s="14">
        <f>3278643.89+I22</f>
        <v>29673812.490000002</v>
      </c>
      <c r="I22" s="14">
        <v>26395168.6</v>
      </c>
      <c r="J22" s="13">
        <f t="shared" si="0"/>
        <v>5922.39999999851</v>
      </c>
    </row>
    <row r="23" spans="1:10" ht="16.5" customHeight="1">
      <c r="A23" s="1"/>
      <c r="B23" s="7"/>
      <c r="C23" s="1"/>
      <c r="D23" s="8" t="s">
        <v>36</v>
      </c>
      <c r="E23" s="9" t="s">
        <v>37</v>
      </c>
      <c r="F23" s="13">
        <v>617601</v>
      </c>
      <c r="G23" s="14">
        <f>206343.13+667601</f>
        <v>873944.13</v>
      </c>
      <c r="H23" s="14">
        <f>+I23</f>
        <v>255553.02</v>
      </c>
      <c r="I23" s="14">
        <v>255553.02</v>
      </c>
      <c r="J23" s="13">
        <f t="shared" si="0"/>
        <v>618391.11</v>
      </c>
    </row>
    <row r="24" spans="1:10" ht="16.5" customHeight="1">
      <c r="A24" s="1"/>
      <c r="B24" s="7"/>
      <c r="C24" s="1"/>
      <c r="D24" s="8" t="s">
        <v>38</v>
      </c>
      <c r="E24" s="9" t="s">
        <v>39</v>
      </c>
      <c r="F24" s="13">
        <f>495381761+1961724</f>
        <v>497343485</v>
      </c>
      <c r="G24" s="14">
        <f>429676576.96+1784824+33441525.84</f>
        <v>464902926.79999995</v>
      </c>
      <c r="H24" s="14">
        <f>35088097.56+I24</f>
        <v>464944144.18</v>
      </c>
      <c r="I24" s="14">
        <v>429856046.62</v>
      </c>
      <c r="J24" s="13">
        <f t="shared" si="0"/>
        <v>35046880.17999995</v>
      </c>
    </row>
    <row r="25" spans="1:10" ht="16.5" customHeight="1">
      <c r="A25" s="1"/>
      <c r="B25" s="7"/>
      <c r="C25" s="1"/>
      <c r="D25" s="8" t="s">
        <v>40</v>
      </c>
      <c r="E25" s="9" t="s">
        <v>41</v>
      </c>
      <c r="F25" s="13">
        <v>0</v>
      </c>
      <c r="G25" s="14">
        <f>165910.68+21100</f>
        <v>187010.68</v>
      </c>
      <c r="H25" s="14">
        <f>+I25</f>
        <v>190564.35</v>
      </c>
      <c r="I25" s="14">
        <v>190564.35</v>
      </c>
      <c r="J25" s="13">
        <f t="shared" si="0"/>
        <v>-3553.670000000013</v>
      </c>
    </row>
    <row r="26" spans="1:10" ht="16.5" customHeight="1">
      <c r="A26" s="1"/>
      <c r="B26" s="7"/>
      <c r="C26" s="1"/>
      <c r="D26" s="8" t="s">
        <v>42</v>
      </c>
      <c r="E26" s="9" t="s">
        <v>43</v>
      </c>
      <c r="F26" s="13">
        <f>6840697+3035728</f>
        <v>9876425</v>
      </c>
      <c r="G26" s="14">
        <v>3040728</v>
      </c>
      <c r="H26" s="14">
        <f>158814.44+I26</f>
        <v>160849.44</v>
      </c>
      <c r="I26" s="14">
        <v>2035</v>
      </c>
      <c r="J26" s="13">
        <f t="shared" si="0"/>
        <v>3038693</v>
      </c>
    </row>
    <row r="27" spans="1:10" ht="16.5" customHeight="1">
      <c r="A27" s="1"/>
      <c r="B27" s="7"/>
      <c r="C27" s="1"/>
      <c r="D27" s="8" t="s">
        <v>44</v>
      </c>
      <c r="E27" s="9" t="s">
        <v>45</v>
      </c>
      <c r="F27" s="13">
        <v>2292444</v>
      </c>
      <c r="G27" s="14">
        <f>999274.6+2292444</f>
        <v>3291718.6</v>
      </c>
      <c r="H27" s="14">
        <f>2883.39+I27</f>
        <v>1128744.5999999999</v>
      </c>
      <c r="I27" s="14">
        <v>1125861.21</v>
      </c>
      <c r="J27" s="13">
        <f t="shared" si="0"/>
        <v>2165857.39</v>
      </c>
    </row>
    <row r="28" spans="1:10" ht="16.5" customHeight="1">
      <c r="A28" s="1"/>
      <c r="B28" s="7"/>
      <c r="C28" s="8" t="s">
        <v>46</v>
      </c>
      <c r="D28" s="25" t="s">
        <v>47</v>
      </c>
      <c r="E28" s="25"/>
      <c r="F28" s="13">
        <f>SUM(F29:F36)</f>
        <v>108263951</v>
      </c>
      <c r="G28" s="13">
        <f>SUM(G29:G36)</f>
        <v>320753441.40000004</v>
      </c>
      <c r="H28" s="13">
        <f>SUM(H29:H36)</f>
        <v>190038282.24999997</v>
      </c>
      <c r="I28" s="13">
        <f>SUM(I29:I36)</f>
        <v>186831512.17999998</v>
      </c>
      <c r="J28" s="13">
        <f t="shared" si="0"/>
        <v>133921929.22000006</v>
      </c>
    </row>
    <row r="29" spans="1:10" ht="16.5" customHeight="1">
      <c r="A29" s="1"/>
      <c r="B29" s="7"/>
      <c r="C29" s="1"/>
      <c r="D29" s="8" t="s">
        <v>48</v>
      </c>
      <c r="E29" s="9" t="s">
        <v>49</v>
      </c>
      <c r="F29" s="13">
        <v>301952</v>
      </c>
      <c r="G29" s="14">
        <f>20866751.11+530721+5742372</f>
        <v>27139844.11</v>
      </c>
      <c r="H29" s="14">
        <f>1040+I29</f>
        <v>20917888.89</v>
      </c>
      <c r="I29" s="14">
        <v>20916848.89</v>
      </c>
      <c r="J29" s="13">
        <f t="shared" si="0"/>
        <v>6222995.219999999</v>
      </c>
    </row>
    <row r="30" spans="1:10" ht="16.5" customHeight="1">
      <c r="A30" s="1"/>
      <c r="B30" s="7"/>
      <c r="C30" s="1"/>
      <c r="D30" s="8" t="s">
        <v>50</v>
      </c>
      <c r="E30" s="9" t="s">
        <v>51</v>
      </c>
      <c r="F30" s="13">
        <f>16126035+50000</f>
        <v>16176035</v>
      </c>
      <c r="G30" s="14">
        <f>24912977.78+339720+2471323.37</f>
        <v>27724021.150000002</v>
      </c>
      <c r="H30" s="14">
        <f>323879.26+I30</f>
        <v>25273977.07</v>
      </c>
      <c r="I30" s="14">
        <v>24950097.81</v>
      </c>
      <c r="J30" s="13">
        <f t="shared" si="0"/>
        <v>2773923.3400000036</v>
      </c>
    </row>
    <row r="31" spans="1:10" ht="16.5" customHeight="1">
      <c r="A31" s="1"/>
      <c r="B31" s="7"/>
      <c r="C31" s="1"/>
      <c r="D31" s="8" t="s">
        <v>52</v>
      </c>
      <c r="E31" s="9" t="s">
        <v>53</v>
      </c>
      <c r="F31" s="13">
        <f>10261205+3491134</f>
        <v>13752339</v>
      </c>
      <c r="G31" s="14">
        <f>30205612.73+4025134+71720151.31</f>
        <v>105950898.04</v>
      </c>
      <c r="H31" s="14">
        <f>18724+12344.22+I31</f>
        <v>32405488.83</v>
      </c>
      <c r="I31" s="14">
        <v>32374420.61</v>
      </c>
      <c r="J31" s="13">
        <f t="shared" si="0"/>
        <v>73576477.43</v>
      </c>
    </row>
    <row r="32" spans="1:10" ht="16.5" customHeight="1">
      <c r="A32" s="1"/>
      <c r="B32" s="7"/>
      <c r="C32" s="1"/>
      <c r="D32" s="8" t="s">
        <v>54</v>
      </c>
      <c r="E32" s="9" t="s">
        <v>55</v>
      </c>
      <c r="F32" s="13">
        <v>445000</v>
      </c>
      <c r="G32" s="14">
        <f>15400042.74+465000</f>
        <v>15865042.74</v>
      </c>
      <c r="H32" s="14">
        <f>+I32</f>
        <v>15409057.1</v>
      </c>
      <c r="I32" s="14">
        <v>15409057.1</v>
      </c>
      <c r="J32" s="13">
        <f t="shared" si="0"/>
        <v>455985.6400000006</v>
      </c>
    </row>
    <row r="33" spans="1:10" ht="16.5" customHeight="1">
      <c r="A33" s="1"/>
      <c r="B33" s="7"/>
      <c r="C33" s="1"/>
      <c r="D33" s="8" t="s">
        <v>56</v>
      </c>
      <c r="E33" s="9" t="s">
        <v>57</v>
      </c>
      <c r="F33" s="13">
        <f>50904076+5545242</f>
        <v>56449318</v>
      </c>
      <c r="G33" s="14">
        <f>74001237.97+4637753+44015974.39</f>
        <v>122654965.36</v>
      </c>
      <c r="H33" s="14">
        <f>518595.27+I33</f>
        <v>75444424.88</v>
      </c>
      <c r="I33" s="14">
        <v>74925829.61</v>
      </c>
      <c r="J33" s="13">
        <f t="shared" si="0"/>
        <v>47729135.75</v>
      </c>
    </row>
    <row r="34" spans="1:10" ht="16.5" customHeight="1">
      <c r="A34" s="1"/>
      <c r="B34" s="7"/>
      <c r="C34" s="1"/>
      <c r="D34" s="8" t="s">
        <v>58</v>
      </c>
      <c r="E34" s="9" t="s">
        <v>59</v>
      </c>
      <c r="F34" s="13">
        <v>590500</v>
      </c>
      <c r="G34" s="14">
        <v>425500</v>
      </c>
      <c r="H34" s="14">
        <f>10624+I34</f>
        <v>88372</v>
      </c>
      <c r="I34" s="14">
        <v>77748</v>
      </c>
      <c r="J34" s="13">
        <f t="shared" si="0"/>
        <v>347752</v>
      </c>
    </row>
    <row r="35" spans="1:10" ht="16.5" customHeight="1">
      <c r="A35" s="1"/>
      <c r="B35" s="7"/>
      <c r="C35" s="1"/>
      <c r="D35" s="8" t="s">
        <v>60</v>
      </c>
      <c r="E35" s="9" t="s">
        <v>61</v>
      </c>
      <c r="F35" s="13">
        <v>399500</v>
      </c>
      <c r="G35" s="14">
        <v>399500</v>
      </c>
      <c r="H35" s="31">
        <f>+I35</f>
        <v>0</v>
      </c>
      <c r="I35" s="14">
        <v>0</v>
      </c>
      <c r="J35" s="13">
        <f t="shared" si="0"/>
        <v>399500</v>
      </c>
    </row>
    <row r="36" spans="1:10" ht="16.5" customHeight="1">
      <c r="A36" s="1"/>
      <c r="B36" s="7"/>
      <c r="C36" s="1"/>
      <c r="D36" s="8" t="s">
        <v>62</v>
      </c>
      <c r="E36" s="9" t="s">
        <v>63</v>
      </c>
      <c r="F36" s="13">
        <f>19989807+159500</f>
        <v>20149307</v>
      </c>
      <c r="G36" s="14">
        <f>20933631.32-499461.32+159500</f>
        <v>20593670</v>
      </c>
      <c r="H36" s="14">
        <f>2437744.73-116557.41+376+I36</f>
        <v>20499073.48</v>
      </c>
      <c r="I36" s="14">
        <f>47485.1+20434170-2304144.94</f>
        <v>18177510.16</v>
      </c>
      <c r="J36" s="13">
        <f t="shared" si="0"/>
        <v>2416159.84</v>
      </c>
    </row>
    <row r="37" spans="1:10" ht="16.5" customHeight="1">
      <c r="A37" s="1"/>
      <c r="B37" s="28" t="s">
        <v>64</v>
      </c>
      <c r="C37" s="28"/>
      <c r="D37" s="28"/>
      <c r="E37" s="28"/>
      <c r="F37" s="18">
        <f>+F38+F40+F42</f>
        <v>279043035</v>
      </c>
      <c r="G37" s="14">
        <f>+G38+G40+G42</f>
        <v>3474461.32</v>
      </c>
      <c r="H37" s="14">
        <f>+H38+H40+H42</f>
        <v>904263.13</v>
      </c>
      <c r="I37" s="14">
        <f>+I38+I40+I42</f>
        <v>454307.79000000004</v>
      </c>
      <c r="J37" s="13">
        <f t="shared" si="0"/>
        <v>3020153.53</v>
      </c>
    </row>
    <row r="38" spans="1:10" ht="16.5" customHeight="1">
      <c r="A38" s="1"/>
      <c r="B38" s="7"/>
      <c r="C38" s="8" t="s">
        <v>46</v>
      </c>
      <c r="D38" s="25" t="s">
        <v>47</v>
      </c>
      <c r="E38" s="25"/>
      <c r="F38" s="13">
        <f>+F39</f>
        <v>2975000</v>
      </c>
      <c r="G38" s="13">
        <f>+G39</f>
        <v>3474461.32</v>
      </c>
      <c r="H38" s="13">
        <f>+H39</f>
        <v>904263.13</v>
      </c>
      <c r="I38" s="13">
        <f>+I39</f>
        <v>454307.79000000004</v>
      </c>
      <c r="J38" s="13">
        <f t="shared" si="0"/>
        <v>3020153.53</v>
      </c>
    </row>
    <row r="39" spans="1:11" ht="16.5" customHeight="1">
      <c r="A39" s="1"/>
      <c r="B39" s="7"/>
      <c r="C39" s="1"/>
      <c r="D39" s="8" t="s">
        <v>62</v>
      </c>
      <c r="E39" s="9" t="s">
        <v>63</v>
      </c>
      <c r="F39" s="13">
        <v>2975000</v>
      </c>
      <c r="G39" s="14">
        <f>499461.32+2975000</f>
        <v>3474461.32</v>
      </c>
      <c r="H39" s="14">
        <f>116557.41+333397.93+I39</f>
        <v>904263.13</v>
      </c>
      <c r="I39" s="14">
        <f>132671.99+250231.92+71403.88</f>
        <v>454307.79000000004</v>
      </c>
      <c r="J39" s="13">
        <f t="shared" si="0"/>
        <v>3020153.53</v>
      </c>
      <c r="K39" s="10"/>
    </row>
    <row r="40" spans="1:10" ht="16.5" customHeight="1">
      <c r="A40" s="1"/>
      <c r="B40" s="7"/>
      <c r="C40" s="8" t="s">
        <v>65</v>
      </c>
      <c r="D40" s="25" t="s">
        <v>66</v>
      </c>
      <c r="E40" s="25"/>
      <c r="F40" s="15">
        <f>+F41</f>
        <v>0</v>
      </c>
      <c r="G40" s="14">
        <f>+G41</f>
        <v>0</v>
      </c>
      <c r="H40" s="14">
        <f>+H41</f>
        <v>0</v>
      </c>
      <c r="I40" s="14">
        <f>+I41</f>
        <v>0</v>
      </c>
      <c r="J40" s="13">
        <f t="shared" si="0"/>
        <v>0</v>
      </c>
    </row>
    <row r="41" spans="1:10" ht="16.5" customHeight="1">
      <c r="A41" s="1"/>
      <c r="B41" s="7"/>
      <c r="C41" s="1"/>
      <c r="D41" s="8" t="s">
        <v>67</v>
      </c>
      <c r="E41" s="9" t="s">
        <v>68</v>
      </c>
      <c r="F41" s="15">
        <v>0</v>
      </c>
      <c r="G41" s="14">
        <v>0</v>
      </c>
      <c r="H41" s="14">
        <v>0</v>
      </c>
      <c r="I41" s="14">
        <v>0</v>
      </c>
      <c r="J41" s="13">
        <f t="shared" si="0"/>
        <v>0</v>
      </c>
    </row>
    <row r="42" spans="1:10" ht="16.5" customHeight="1">
      <c r="A42" s="1"/>
      <c r="B42" s="7"/>
      <c r="C42" s="8">
        <v>7000</v>
      </c>
      <c r="D42" s="25" t="s">
        <v>77</v>
      </c>
      <c r="E42" s="25"/>
      <c r="F42" s="13">
        <f>+F43</f>
        <v>276068035</v>
      </c>
      <c r="G42" s="13">
        <f>+G43</f>
        <v>0</v>
      </c>
      <c r="H42" s="13">
        <f>+H43</f>
        <v>0</v>
      </c>
      <c r="I42" s="13">
        <f>+I43</f>
        <v>0</v>
      </c>
      <c r="J42" s="13">
        <f>+G42-I42</f>
        <v>0</v>
      </c>
    </row>
    <row r="43" spans="1:10" ht="16.5" customHeight="1">
      <c r="A43" s="1"/>
      <c r="B43" s="7"/>
      <c r="C43" s="1"/>
      <c r="D43" s="8">
        <v>7900</v>
      </c>
      <c r="E43" s="9" t="s">
        <v>78</v>
      </c>
      <c r="F43" s="13">
        <v>276068035</v>
      </c>
      <c r="G43" s="14">
        <v>0</v>
      </c>
      <c r="H43" s="14">
        <v>0</v>
      </c>
      <c r="I43" s="14">
        <v>0</v>
      </c>
      <c r="J43" s="13">
        <f>+G43-I43</f>
        <v>0</v>
      </c>
    </row>
    <row r="44" spans="1:10" ht="21.75" customHeight="1">
      <c r="A44" s="1"/>
      <c r="B44" s="26" t="s">
        <v>69</v>
      </c>
      <c r="C44" s="26"/>
      <c r="D44" s="26"/>
      <c r="E44" s="26"/>
      <c r="F44" s="16">
        <v>0</v>
      </c>
      <c r="G44" s="17">
        <v>0</v>
      </c>
      <c r="H44" s="17">
        <v>0</v>
      </c>
      <c r="I44" s="17">
        <v>0</v>
      </c>
      <c r="J44" s="13">
        <f t="shared" si="0"/>
        <v>0</v>
      </c>
    </row>
    <row r="45" spans="1:10" ht="21.75" customHeight="1">
      <c r="A45" s="1"/>
      <c r="B45" s="26" t="s">
        <v>70</v>
      </c>
      <c r="C45" s="26"/>
      <c r="D45" s="26"/>
      <c r="E45" s="26"/>
      <c r="F45" s="12">
        <f>+F46</f>
        <v>29323106</v>
      </c>
      <c r="G45" s="12">
        <f>+G46</f>
        <v>29323106</v>
      </c>
      <c r="H45" s="12">
        <f>+H46</f>
        <v>23297619.840000004</v>
      </c>
      <c r="I45" s="12">
        <f>+I46</f>
        <v>11702217.63</v>
      </c>
      <c r="J45" s="12">
        <f>+J46</f>
        <v>17620888.369999997</v>
      </c>
    </row>
    <row r="46" spans="1:10" ht="16.5" customHeight="1">
      <c r="A46" s="1"/>
      <c r="B46" s="28" t="s">
        <v>71</v>
      </c>
      <c r="C46" s="28"/>
      <c r="D46" s="28"/>
      <c r="E46" s="28"/>
      <c r="F46" s="13">
        <f>F47+F49</f>
        <v>29323106</v>
      </c>
      <c r="G46" s="13">
        <f>G47+G49</f>
        <v>29323106</v>
      </c>
      <c r="H46" s="13">
        <f>H47+H49</f>
        <v>23297619.840000004</v>
      </c>
      <c r="I46" s="13">
        <f>I47+I49</f>
        <v>11702217.63</v>
      </c>
      <c r="J46" s="13">
        <f>J47+J49</f>
        <v>17620888.369999997</v>
      </c>
    </row>
    <row r="47" spans="1:10" ht="16.5" customHeight="1">
      <c r="A47" s="1"/>
      <c r="B47" s="20"/>
      <c r="C47" s="8">
        <v>5000</v>
      </c>
      <c r="D47" s="25" t="s">
        <v>80</v>
      </c>
      <c r="E47" s="25"/>
      <c r="F47" s="13">
        <f>+F48</f>
        <v>0</v>
      </c>
      <c r="G47" s="13">
        <f>+G48</f>
        <v>0</v>
      </c>
      <c r="H47" s="13">
        <f>+H48</f>
        <v>11595402.21</v>
      </c>
      <c r="I47" s="13">
        <f>+I48</f>
        <v>0</v>
      </c>
      <c r="J47" s="13">
        <f>+J48</f>
        <v>0</v>
      </c>
    </row>
    <row r="48" spans="1:10" ht="16.5" customHeight="1">
      <c r="A48" s="1"/>
      <c r="B48" s="20"/>
      <c r="C48" s="8"/>
      <c r="D48" s="8">
        <v>5300</v>
      </c>
      <c r="E48" s="9" t="s">
        <v>81</v>
      </c>
      <c r="F48" s="13">
        <v>0</v>
      </c>
      <c r="G48" s="13">
        <v>0</v>
      </c>
      <c r="H48" s="13">
        <v>11595402.21</v>
      </c>
      <c r="I48" s="13">
        <v>0</v>
      </c>
      <c r="J48" s="13">
        <v>0</v>
      </c>
    </row>
    <row r="49" spans="1:10" ht="16.5" customHeight="1">
      <c r="A49" s="1"/>
      <c r="B49" s="7"/>
      <c r="C49" s="8" t="s">
        <v>72</v>
      </c>
      <c r="D49" s="25" t="s">
        <v>73</v>
      </c>
      <c r="E49" s="25"/>
      <c r="F49" s="13">
        <f>+F50</f>
        <v>29323106</v>
      </c>
      <c r="G49" s="13">
        <f>+G50</f>
        <v>29323106</v>
      </c>
      <c r="H49" s="13">
        <f>+H50</f>
        <v>11702217.63</v>
      </c>
      <c r="I49" s="13">
        <f>+I50</f>
        <v>11702217.63</v>
      </c>
      <c r="J49" s="13">
        <f>+J50</f>
        <v>17620888.369999997</v>
      </c>
    </row>
    <row r="50" spans="1:10" ht="16.5" customHeight="1">
      <c r="A50" s="1"/>
      <c r="B50" s="7"/>
      <c r="C50" s="8"/>
      <c r="D50" s="8" t="s">
        <v>74</v>
      </c>
      <c r="E50" s="9" t="s">
        <v>75</v>
      </c>
      <c r="F50" s="13">
        <v>29323106</v>
      </c>
      <c r="G50" s="14">
        <v>29323106</v>
      </c>
      <c r="H50" s="14">
        <f>+I50</f>
        <v>11702217.63</v>
      </c>
      <c r="I50" s="14">
        <v>11702217.63</v>
      </c>
      <c r="J50" s="13">
        <f t="shared" si="0"/>
        <v>17620888.369999997</v>
      </c>
    </row>
    <row r="51" spans="1:10" ht="0.75" customHeight="1">
      <c r="A51" s="1"/>
      <c r="B51" s="29"/>
      <c r="C51" s="29"/>
      <c r="D51" s="29"/>
      <c r="E51" s="29"/>
      <c r="F51" s="29"/>
      <c r="G51" s="29"/>
      <c r="H51" s="29"/>
      <c r="I51" s="29"/>
      <c r="J51" s="29"/>
    </row>
    <row r="52" spans="1:10" ht="33" customHeight="1">
      <c r="A52" s="1"/>
      <c r="B52" s="1"/>
      <c r="C52" s="30" t="s">
        <v>76</v>
      </c>
      <c r="D52" s="30"/>
      <c r="E52" s="30"/>
      <c r="F52" s="30"/>
      <c r="G52" s="30"/>
      <c r="H52" s="30"/>
      <c r="I52" s="30"/>
      <c r="J52" s="30"/>
    </row>
    <row r="53" spans="1:10" ht="30" customHeight="1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ht="12.75">
      <c r="G54" s="10"/>
    </row>
    <row r="56" ht="12.75">
      <c r="G56" s="11"/>
    </row>
    <row r="58" ht="12.75">
      <c r="F58" s="19"/>
    </row>
    <row r="59" ht="12.75">
      <c r="F59" s="19"/>
    </row>
  </sheetData>
  <sheetProtection/>
  <mergeCells count="30">
    <mergeCell ref="D47:E47"/>
    <mergeCell ref="B46:E46"/>
    <mergeCell ref="D49:E49"/>
    <mergeCell ref="B51:J51"/>
    <mergeCell ref="C52:J52"/>
    <mergeCell ref="B19:E19"/>
    <mergeCell ref="D20:E20"/>
    <mergeCell ref="D28:E28"/>
    <mergeCell ref="B37:E37"/>
    <mergeCell ref="D38:E38"/>
    <mergeCell ref="D40:E40"/>
    <mergeCell ref="D42:E42"/>
    <mergeCell ref="B44:E44"/>
    <mergeCell ref="B45:E45"/>
    <mergeCell ref="J6:J8"/>
    <mergeCell ref="D7:E7"/>
    <mergeCell ref="B9:E9"/>
    <mergeCell ref="B10:E10"/>
    <mergeCell ref="B11:E11"/>
    <mergeCell ref="D12:E12"/>
    <mergeCell ref="B1:J1"/>
    <mergeCell ref="B2:J2"/>
    <mergeCell ref="B3:J3"/>
    <mergeCell ref="B4:J4"/>
    <mergeCell ref="B5:J5"/>
    <mergeCell ref="B6:E6"/>
    <mergeCell ref="F6:F8"/>
    <mergeCell ref="G6:G8"/>
    <mergeCell ref="H6:H8"/>
    <mergeCell ref="I6:I8"/>
  </mergeCells>
  <printOptions/>
  <pageMargins left="0.3472222222222222" right="0.3472222222222222" top="0.4861111111111111" bottom="0.4166666666666667" header="0.5" footer="0.5"/>
  <pageSetup horizontalDpi="300" verticalDpi="300" orientation="landscape" pageOrder="overThenDown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12971IALMARAZM</dc:creator>
  <cp:keywords/>
  <dc:description/>
  <cp:lastModifiedBy>12971IALMARAZM</cp:lastModifiedBy>
  <cp:lastPrinted>2022-05-02T22:47:19Z</cp:lastPrinted>
  <dcterms:created xsi:type="dcterms:W3CDTF">2022-07-18T22:04:30Z</dcterms:created>
  <dcterms:modified xsi:type="dcterms:W3CDTF">2022-10-25T19:12:05Z</dcterms:modified>
  <cp:category/>
  <cp:version/>
  <cp:contentType/>
  <cp:contentStatus/>
</cp:coreProperties>
</file>